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1 этап" sheetId="1" r:id="rId1"/>
  </sheets>
  <definedNames>
    <definedName name="_xlnm._FilterDatabase" localSheetId="0" hidden="1">'1 этап'!$A$11:$K$49</definedName>
  </definedNames>
  <calcPr fullCalcOnLoad="1" fullPrecision="0" refMode="R1C1"/>
</workbook>
</file>

<file path=xl/sharedStrings.xml><?xml version="1.0" encoding="utf-8"?>
<sst xmlns="http://schemas.openxmlformats.org/spreadsheetml/2006/main" count="97" uniqueCount="64">
  <si>
    <t>"СОГЛАСОВАНО:"</t>
  </si>
  <si>
    <t>"УТВЕРЖДАЮ:"</t>
  </si>
  <si>
    <t>м3</t>
  </si>
  <si>
    <t>тн</t>
  </si>
  <si>
    <t>кг</t>
  </si>
  <si>
    <t>шт</t>
  </si>
  <si>
    <t>м/см</t>
  </si>
  <si>
    <t>м2</t>
  </si>
  <si>
    <t>Ед. изм.</t>
  </si>
  <si>
    <t>Наименование и техническое описание работ по проекту</t>
  </si>
  <si>
    <t>№ п/п</t>
  </si>
  <si>
    <t>Поправочн. коэф.</t>
  </si>
  <si>
    <t/>
  </si>
  <si>
    <t>Количество единиц</t>
  </si>
  <si>
    <t>Материалы, руб.</t>
  </si>
  <si>
    <t>Стоимость работ, руб.</t>
  </si>
  <si>
    <t>ВСЕГО  затрат           руб.</t>
  </si>
  <si>
    <t>Цена на единицу измерения</t>
  </si>
  <si>
    <t>ИТОГО</t>
  </si>
  <si>
    <t>ИТОГО по всем разделам</t>
  </si>
  <si>
    <t># автокран</t>
  </si>
  <si>
    <t># песок</t>
  </si>
  <si>
    <t># битумная мастика</t>
  </si>
  <si>
    <t>Сметная стоимость:</t>
  </si>
  <si>
    <t>Итого по разделу 1</t>
  </si>
  <si>
    <t>%</t>
  </si>
  <si>
    <t>руб</t>
  </si>
  <si>
    <t>Всего по расчету</t>
  </si>
  <si>
    <t>Накладные расходы от ФОТ</t>
  </si>
  <si>
    <t xml:space="preserve">Основания песчаного устройство </t>
  </si>
  <si>
    <t>м/п</t>
  </si>
  <si>
    <t>Укладка геотекстиля под щебеночное основание</t>
  </si>
  <si>
    <t>Раздел 1. Устройство дренажной системы</t>
  </si>
  <si>
    <t>Обратная засыпка пазух песком с послойным трамбованием</t>
  </si>
  <si>
    <t xml:space="preserve"># Люк чугунный ДК с прокладкой </t>
  </si>
  <si>
    <t># раствор цементный</t>
  </si>
  <si>
    <t># песок речной</t>
  </si>
  <si>
    <t># цемент М-500 Д0</t>
  </si>
  <si>
    <t>Обмазочная  вертикальная гидроизоляция стен колодцев</t>
  </si>
  <si>
    <t># гофрированная труба Wavin, Ø425</t>
  </si>
  <si>
    <t># Крышка полипропиленовая</t>
  </si>
  <si>
    <t># Люк полипропиленовый А15</t>
  </si>
  <si>
    <t>Монтаж смотровых колодцев "Wavin Ø425"</t>
  </si>
  <si>
    <t>эл</t>
  </si>
  <si>
    <t>Монтаж ж/б элементов накопительного колодца</t>
  </si>
  <si>
    <t>Приложение №1 к ДП №Др/Л/Зах/15 от __________________2015г.</t>
  </si>
  <si>
    <t># геотекстиль "Fibertex"</t>
  </si>
  <si>
    <t># Труба дренажная Перфокор диам.110</t>
  </si>
  <si>
    <t># Муфты 110</t>
  </si>
  <si>
    <t># щебень фракционный гранитный 40-70</t>
  </si>
  <si>
    <t>Монтаж дренажных труб диам.110 с отсыпкой щебнем</t>
  </si>
  <si>
    <t>Монтаж дренажных труб диам.200 с отсыпкой щебнем</t>
  </si>
  <si>
    <t># Труба ПВХ диам.200 по 2 м/п</t>
  </si>
  <si>
    <t># Днище пропускное с выходом Ø110</t>
  </si>
  <si>
    <t># Кольцо ЖБИ КС-10-5ч с замком</t>
  </si>
  <si>
    <t xml:space="preserve"># Кольцо ЖБИ КЦД-10-5ч  </t>
  </si>
  <si>
    <t># Крышка колодца ПП-10</t>
  </si>
  <si>
    <t>Разработка грунта эскаватором с перемещением до 5 км</t>
  </si>
  <si>
    <t>Разработка грунта эскаватором в отвал с обратной засыпкой</t>
  </si>
  <si>
    <t>Установка обратного клапана</t>
  </si>
  <si>
    <t># обратный клапан на ПВХ 110</t>
  </si>
  <si>
    <t>Устройство оклеечной гидроизоляции</t>
  </si>
  <si>
    <t># технониколь</t>
  </si>
  <si>
    <t>Смета на устройство пристенного дренажа фундамента и глубинный дренаж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</si>
</sst>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0_р_."/>
    <numFmt numFmtId="190" formatCode="#,##0.00&quot;р.&quot;"/>
    <numFmt numFmtId="191" formatCode="[$$-409]#,##0.00"/>
    <numFmt numFmtId="192" formatCode="_-[$$-409]* #,##0.00_ ;_-[$$-409]* \-#,##0.00\ ;_-[$$-409]* &quot;-&quot;??_ ;_-@_ "/>
    <numFmt numFmtId="193" formatCode="#,##0_ ;\-#,##0\ "/>
    <numFmt numFmtId="194" formatCode="[$$-409]#,##0.0_ ;\-[$$-409]#,##0.0\ "/>
    <numFmt numFmtId="195" formatCode="#,##0.00_ ;\-#,##0.00\ "/>
    <numFmt numFmtId="196" formatCode="0.00_ ;\-0.00\ "/>
    <numFmt numFmtId="197" formatCode="[$$-409]#,##0.00_ ;\-[$$-409]#,##0.00\ "/>
    <numFmt numFmtId="198" formatCode="0.000"/>
    <numFmt numFmtId="199" formatCode="0.0000"/>
    <numFmt numFmtId="200" formatCode="0.00000"/>
    <numFmt numFmtId="201" formatCode="_(* #,##0.0_);_(* \(#,##0.0\);_(* &quot;-&quot;??_);_(@_)"/>
    <numFmt numFmtId="202" formatCode="_(* #,##0_);_(* \(#,##0\);_(* &quot;-&quot;??_);_(@_)"/>
    <numFmt numFmtId="203" formatCode="#,##0.0"/>
    <numFmt numFmtId="204" formatCode="000000"/>
    <numFmt numFmtId="205" formatCode="[$-419]d\ mmm;@"/>
    <numFmt numFmtId="206" formatCode="0.000000"/>
  </numFmts>
  <fonts count="49">
    <font>
      <sz val="10"/>
      <name val="Arial"/>
      <family val="0"/>
    </font>
    <font>
      <b/>
      <sz val="10"/>
      <name val="Arial CYR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7.5"/>
      <name val="Arial"/>
      <family val="2"/>
    </font>
    <font>
      <sz val="12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8"/>
      <name val="Segoe U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4" fontId="5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2" fontId="10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left"/>
    </xf>
    <xf numFmtId="0" fontId="10" fillId="0" borderId="13" xfId="0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right"/>
    </xf>
    <xf numFmtId="2" fontId="10" fillId="0" borderId="13" xfId="0" applyNumberFormat="1" applyFont="1" applyFill="1" applyBorder="1" applyAlignment="1">
      <alignment horizontal="left" wrapText="1"/>
    </xf>
    <xf numFmtId="2" fontId="10" fillId="0" borderId="13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49" fontId="9" fillId="0" borderId="13" xfId="0" applyNumberFormat="1" applyFont="1" applyFill="1" applyBorder="1" applyAlignment="1">
      <alignment horizontal="left" wrapText="1"/>
    </xf>
    <xf numFmtId="49" fontId="9" fillId="0" borderId="22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13" xfId="0" applyNumberFormat="1" applyFont="1" applyFill="1" applyBorder="1" applyAlignment="1">
      <alignment horizontal="right"/>
    </xf>
    <xf numFmtId="4" fontId="0" fillId="0" borderId="23" xfId="0" applyNumberFormat="1" applyFont="1" applyFill="1" applyBorder="1" applyAlignment="1">
      <alignment horizontal="right"/>
    </xf>
    <xf numFmtId="4" fontId="0" fillId="0" borderId="13" xfId="0" applyNumberFormat="1" applyFill="1" applyBorder="1" applyAlignment="1">
      <alignment/>
    </xf>
    <xf numFmtId="4" fontId="0" fillId="0" borderId="13" xfId="0" applyNumberFormat="1" applyFont="1" applyFill="1" applyBorder="1" applyAlignment="1">
      <alignment/>
    </xf>
    <xf numFmtId="4" fontId="0" fillId="0" borderId="19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" fontId="0" fillId="0" borderId="19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0" fillId="0" borderId="19" xfId="0" applyNumberFormat="1" applyFont="1" applyFill="1" applyBorder="1" applyAlignment="1">
      <alignment horizontal="right"/>
    </xf>
    <xf numFmtId="4" fontId="0" fillId="0" borderId="27" xfId="0" applyNumberFormat="1" applyFill="1" applyBorder="1" applyAlignment="1">
      <alignment/>
    </xf>
    <xf numFmtId="4" fontId="8" fillId="0" borderId="27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wrapText="1"/>
    </xf>
    <xf numFmtId="49" fontId="8" fillId="0" borderId="27" xfId="0" applyNumberFormat="1" applyFont="1" applyFill="1" applyBorder="1" applyAlignment="1">
      <alignment horizontal="left" wrapText="1"/>
    </xf>
    <xf numFmtId="4" fontId="8" fillId="0" borderId="28" xfId="0" applyNumberFormat="1" applyFont="1" applyFill="1" applyBorder="1" applyAlignment="1">
      <alignment/>
    </xf>
    <xf numFmtId="0" fontId="7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29" xfId="0" applyFill="1" applyBorder="1" applyAlignment="1">
      <alignment vertical="top"/>
    </xf>
    <xf numFmtId="49" fontId="8" fillId="0" borderId="29" xfId="0" applyNumberFormat="1" applyFont="1" applyFill="1" applyBorder="1" applyAlignment="1">
      <alignment wrapText="1"/>
    </xf>
    <xf numFmtId="0" fontId="0" fillId="0" borderId="29" xfId="0" applyFill="1" applyBorder="1" applyAlignment="1">
      <alignment horizontal="center"/>
    </xf>
    <xf numFmtId="4" fontId="0" fillId="0" borderId="29" xfId="0" applyNumberFormat="1" applyFill="1" applyBorder="1" applyAlignment="1">
      <alignment/>
    </xf>
    <xf numFmtId="4" fontId="8" fillId="0" borderId="29" xfId="0" applyNumberFormat="1" applyFont="1" applyFill="1" applyBorder="1" applyAlignment="1">
      <alignment/>
    </xf>
    <xf numFmtId="4" fontId="8" fillId="0" borderId="30" xfId="0" applyNumberFormat="1" applyFont="1" applyFill="1" applyBorder="1" applyAlignment="1">
      <alignment/>
    </xf>
    <xf numFmtId="0" fontId="3" fillId="0" borderId="0" xfId="0" applyFont="1" applyFill="1" applyAlignment="1">
      <alignment wrapText="1" shrinkToFit="1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/>
    </xf>
    <xf numFmtId="4" fontId="8" fillId="0" borderId="13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/>
    </xf>
    <xf numFmtId="49" fontId="8" fillId="0" borderId="33" xfId="0" applyNumberFormat="1" applyFont="1" applyFill="1" applyBorder="1" applyAlignment="1">
      <alignment horizontal="left" wrapText="1"/>
    </xf>
    <xf numFmtId="4" fontId="0" fillId="0" borderId="33" xfId="0" applyNumberFormat="1" applyFill="1" applyBorder="1" applyAlignment="1">
      <alignment/>
    </xf>
    <xf numFmtId="4" fontId="8" fillId="0" borderId="33" xfId="0" applyNumberFormat="1" applyFont="1" applyFill="1" applyBorder="1" applyAlignment="1">
      <alignment/>
    </xf>
    <xf numFmtId="4" fontId="8" fillId="0" borderId="34" xfId="0" applyNumberFormat="1" applyFont="1" applyFill="1" applyBorder="1" applyAlignment="1">
      <alignment/>
    </xf>
    <xf numFmtId="4" fontId="9" fillId="0" borderId="23" xfId="0" applyNumberFormat="1" applyFont="1" applyFill="1" applyBorder="1" applyAlignment="1">
      <alignment/>
    </xf>
    <xf numFmtId="0" fontId="2" fillId="0" borderId="33" xfId="0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4" fontId="0" fillId="0" borderId="35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/>
    </xf>
    <xf numFmtId="4" fontId="0" fillId="0" borderId="36" xfId="0" applyNumberFormat="1" applyFont="1" applyFill="1" applyBorder="1" applyAlignment="1">
      <alignment horizontal="right"/>
    </xf>
    <xf numFmtId="4" fontId="0" fillId="0" borderId="23" xfId="0" applyNumberFormat="1" applyFill="1" applyBorder="1" applyAlignment="1">
      <alignment/>
    </xf>
    <xf numFmtId="4" fontId="0" fillId="0" borderId="37" xfId="0" applyNumberFormat="1" applyFill="1" applyBorder="1" applyAlignment="1">
      <alignment/>
    </xf>
    <xf numFmtId="49" fontId="4" fillId="0" borderId="13" xfId="0" applyNumberFormat="1" applyFont="1" applyFill="1" applyBorder="1" applyAlignment="1">
      <alignment horizontal="left" wrapText="1"/>
    </xf>
    <xf numFmtId="0" fontId="0" fillId="0" borderId="11" xfId="0" applyFill="1" applyBorder="1" applyAlignment="1">
      <alignment horizontal="center" vertical="top"/>
    </xf>
    <xf numFmtId="0" fontId="4" fillId="0" borderId="38" xfId="0" applyFont="1" applyFill="1" applyBorder="1" applyAlignment="1">
      <alignment/>
    </xf>
    <xf numFmtId="0" fontId="0" fillId="0" borderId="38" xfId="0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/>
    </xf>
    <xf numFmtId="4" fontId="0" fillId="0" borderId="38" xfId="0" applyNumberFormat="1" applyFont="1" applyFill="1" applyBorder="1" applyAlignment="1">
      <alignment horizontal="right"/>
    </xf>
    <xf numFmtId="0" fontId="0" fillId="0" borderId="37" xfId="0" applyFont="1" applyFill="1" applyBorder="1" applyAlignment="1">
      <alignment vertical="top"/>
    </xf>
    <xf numFmtId="4" fontId="0" fillId="0" borderId="37" xfId="0" applyNumberFormat="1" applyFont="1" applyFill="1" applyBorder="1" applyAlignment="1">
      <alignment horizontal="right" wrapText="1" shrinkToFit="1"/>
    </xf>
    <xf numFmtId="4" fontId="0" fillId="0" borderId="37" xfId="0" applyNumberFormat="1" applyFont="1" applyFill="1" applyBorder="1" applyAlignment="1">
      <alignment/>
    </xf>
    <xf numFmtId="4" fontId="0" fillId="0" borderId="39" xfId="0" applyNumberFormat="1" applyFill="1" applyBorder="1" applyAlignment="1">
      <alignment/>
    </xf>
    <xf numFmtId="0" fontId="0" fillId="0" borderId="13" xfId="0" applyFill="1" applyBorder="1" applyAlignment="1">
      <alignment vertical="top"/>
    </xf>
    <xf numFmtId="49" fontId="7" fillId="0" borderId="19" xfId="0" applyNumberFormat="1" applyFont="1" applyFill="1" applyBorder="1" applyAlignment="1">
      <alignment vertical="top" wrapText="1"/>
    </xf>
    <xf numFmtId="4" fontId="0" fillId="0" borderId="40" xfId="0" applyNumberFormat="1" applyFill="1" applyBorder="1" applyAlignment="1">
      <alignment/>
    </xf>
    <xf numFmtId="49" fontId="7" fillId="0" borderId="13" xfId="0" applyNumberFormat="1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/>
    </xf>
    <xf numFmtId="0" fontId="0" fillId="0" borderId="37" xfId="0" applyFont="1" applyFill="1" applyBorder="1" applyAlignment="1">
      <alignment horizontal="center"/>
    </xf>
    <xf numFmtId="4" fontId="0" fillId="0" borderId="37" xfId="0" applyNumberFormat="1" applyFont="1" applyFill="1" applyBorder="1" applyAlignment="1">
      <alignment horizontal="right"/>
    </xf>
    <xf numFmtId="4" fontId="0" fillId="0" borderId="41" xfId="0" applyNumberFormat="1" applyFont="1" applyFill="1" applyBorder="1" applyAlignment="1">
      <alignment horizontal="right"/>
    </xf>
    <xf numFmtId="49" fontId="7" fillId="33" borderId="19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wrapText="1"/>
    </xf>
    <xf numFmtId="0" fontId="0" fillId="33" borderId="37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0" fontId="9" fillId="0" borderId="12" xfId="0" applyFont="1" applyFill="1" applyBorder="1" applyAlignment="1">
      <alignment horizontal="left" wrapText="1" shrinkToFit="1"/>
    </xf>
    <xf numFmtId="0" fontId="0" fillId="33" borderId="13" xfId="0" applyFont="1" applyFill="1" applyBorder="1" applyAlignment="1">
      <alignment horizontal="left" wrapText="1"/>
    </xf>
    <xf numFmtId="0" fontId="0" fillId="0" borderId="32" xfId="0" applyFill="1" applyBorder="1" applyAlignment="1">
      <alignment vertical="top"/>
    </xf>
    <xf numFmtId="0" fontId="7" fillId="0" borderId="42" xfId="0" applyFont="1" applyFill="1" applyBorder="1" applyAlignment="1">
      <alignment horizontal="center" vertical="top" wrapText="1"/>
    </xf>
    <xf numFmtId="0" fontId="7" fillId="0" borderId="43" xfId="0" applyFont="1" applyFill="1" applyBorder="1" applyAlignment="1">
      <alignment horizontal="center" vertical="top" wrapText="1"/>
    </xf>
    <xf numFmtId="0" fontId="0" fillId="0" borderId="42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4" fontId="10" fillId="0" borderId="21" xfId="0" applyNumberFormat="1" applyFont="1" applyFill="1" applyBorder="1" applyAlignment="1">
      <alignment horizontal="center" vertical="center" wrapText="1"/>
    </xf>
    <xf numFmtId="4" fontId="10" fillId="0" borderId="44" xfId="0" applyNumberFormat="1" applyFont="1" applyFill="1" applyBorder="1" applyAlignment="1">
      <alignment horizontal="center" vertical="center" wrapText="1"/>
    </xf>
    <xf numFmtId="4" fontId="10" fillId="0" borderId="36" xfId="0" applyNumberFormat="1" applyFont="1" applyFill="1" applyBorder="1" applyAlignment="1">
      <alignment horizontal="center" vertical="center" wrapText="1"/>
    </xf>
    <xf numFmtId="2" fontId="10" fillId="0" borderId="20" xfId="0" applyNumberFormat="1" applyFont="1" applyFill="1" applyBorder="1" applyAlignment="1">
      <alignment horizontal="center" vertical="center" wrapText="1"/>
    </xf>
    <xf numFmtId="2" fontId="10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left"/>
    </xf>
    <xf numFmtId="2" fontId="10" fillId="0" borderId="45" xfId="0" applyNumberFormat="1" applyFont="1" applyFill="1" applyBorder="1" applyAlignment="1">
      <alignment horizontal="center" vertical="center" wrapText="1"/>
    </xf>
    <xf numFmtId="2" fontId="10" fillId="0" borderId="46" xfId="0" applyNumberFormat="1" applyFont="1" applyFill="1" applyBorder="1" applyAlignment="1">
      <alignment horizontal="center" vertical="center" wrapText="1"/>
    </xf>
    <xf numFmtId="2" fontId="10" fillId="0" borderId="35" xfId="0" applyNumberFormat="1" applyFont="1" applyFill="1" applyBorder="1" applyAlignment="1">
      <alignment horizontal="center" vertical="center" wrapText="1"/>
    </xf>
    <xf numFmtId="2" fontId="10" fillId="0" borderId="22" xfId="0" applyNumberFormat="1" applyFont="1" applyFill="1" applyBorder="1" applyAlignment="1">
      <alignment horizontal="center" vertical="center" wrapText="1"/>
    </xf>
    <xf numFmtId="2" fontId="10" fillId="0" borderId="47" xfId="0" applyNumberFormat="1" applyFont="1" applyFill="1" applyBorder="1" applyAlignment="1">
      <alignment horizontal="center" vertical="center" wrapText="1"/>
    </xf>
    <xf numFmtId="2" fontId="10" fillId="0" borderId="43" xfId="0" applyNumberFormat="1" applyFont="1" applyFill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top"/>
    </xf>
    <xf numFmtId="0" fontId="0" fillId="0" borderId="43" xfId="0" applyFont="1" applyFill="1" applyBorder="1" applyAlignment="1">
      <alignment horizontal="center" vertical="top"/>
    </xf>
    <xf numFmtId="197" fontId="5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0" fontId="3" fillId="0" borderId="50" xfId="0" applyFont="1" applyFill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zoomScalePageLayoutView="0" workbookViewId="0" topLeftCell="A4">
      <selection activeCell="R19" sqref="R19"/>
    </sheetView>
  </sheetViews>
  <sheetFormatPr defaultColWidth="9.140625" defaultRowHeight="12.75"/>
  <cols>
    <col min="1" max="1" width="4.140625" style="7" customWidth="1"/>
    <col min="2" max="2" width="7.140625" style="7" customWidth="1"/>
    <col min="3" max="3" width="39.00390625" style="32" customWidth="1"/>
    <col min="4" max="4" width="5.28125" style="32" customWidth="1"/>
    <col min="5" max="5" width="9.7109375" style="4" customWidth="1"/>
    <col min="6" max="6" width="10.00390625" style="4" customWidth="1"/>
    <col min="7" max="7" width="13.57421875" style="4" customWidth="1"/>
    <col min="8" max="8" width="10.00390625" style="9" customWidth="1"/>
    <col min="9" max="9" width="13.7109375" style="4" customWidth="1"/>
    <col min="10" max="10" width="7.7109375" style="7" customWidth="1"/>
    <col min="11" max="11" width="15.140625" style="10" customWidth="1"/>
    <col min="12" max="12" width="11.8515625" style="7" customWidth="1"/>
    <col min="13" max="16384" width="9.140625" style="7" customWidth="1"/>
  </cols>
  <sheetData>
    <row r="1" spans="1:11" ht="12.75">
      <c r="A1" s="115" t="s">
        <v>45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</row>
    <row r="2" spans="1:11" ht="12.75" customHeight="1">
      <c r="A2" s="123" t="s">
        <v>0</v>
      </c>
      <c r="B2" s="123"/>
      <c r="C2" s="123"/>
      <c r="D2" s="8"/>
      <c r="E2" s="2"/>
      <c r="F2" s="7"/>
      <c r="G2" s="7"/>
      <c r="H2" s="122" t="s">
        <v>1</v>
      </c>
      <c r="I2" s="122"/>
      <c r="J2" s="122"/>
      <c r="K2" s="122"/>
    </row>
    <row r="3" spans="1:11" ht="12.75" customHeight="1">
      <c r="A3" s="123"/>
      <c r="B3" s="123"/>
      <c r="C3" s="123"/>
      <c r="D3" s="8"/>
      <c r="E3" s="2"/>
      <c r="F3" s="7"/>
      <c r="G3" s="7"/>
      <c r="H3" s="122"/>
      <c r="I3" s="122"/>
      <c r="J3" s="122"/>
      <c r="K3" s="122"/>
    </row>
    <row r="4" spans="1:11" ht="12.75" customHeight="1">
      <c r="A4" s="2"/>
      <c r="B4" s="2"/>
      <c r="C4" s="2"/>
      <c r="D4" s="8"/>
      <c r="E4" s="2"/>
      <c r="F4" s="7"/>
      <c r="G4" s="7"/>
      <c r="H4" s="2"/>
      <c r="I4" s="2"/>
      <c r="J4" s="2"/>
      <c r="K4" s="7"/>
    </row>
    <row r="5" spans="1:11" ht="12.75" customHeight="1">
      <c r="A5" s="133" t="s">
        <v>63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</row>
    <row r="6" spans="1:11" ht="12.75" customHeight="1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2.75" customHeight="1" thickBot="1">
      <c r="A7" s="11"/>
      <c r="B7" s="11"/>
      <c r="C7" s="12"/>
      <c r="D7" s="12"/>
      <c r="E7" s="5"/>
      <c r="F7" s="5"/>
      <c r="G7" s="5"/>
      <c r="H7" s="137" t="s">
        <v>23</v>
      </c>
      <c r="I7" s="137"/>
      <c r="J7" s="137"/>
      <c r="K7" s="13">
        <f>K51</f>
        <v>1483420.75</v>
      </c>
    </row>
    <row r="8" spans="1:11" ht="12.75" customHeight="1">
      <c r="A8" s="128" t="s">
        <v>10</v>
      </c>
      <c r="B8" s="120"/>
      <c r="C8" s="120" t="s">
        <v>9</v>
      </c>
      <c r="D8" s="120" t="s">
        <v>8</v>
      </c>
      <c r="E8" s="120" t="s">
        <v>13</v>
      </c>
      <c r="F8" s="124" t="s">
        <v>14</v>
      </c>
      <c r="G8" s="125"/>
      <c r="H8" s="124" t="s">
        <v>15</v>
      </c>
      <c r="I8" s="125"/>
      <c r="J8" s="120" t="s">
        <v>11</v>
      </c>
      <c r="K8" s="117" t="s">
        <v>16</v>
      </c>
    </row>
    <row r="9" spans="1:11" ht="18.75" customHeight="1">
      <c r="A9" s="129"/>
      <c r="B9" s="121"/>
      <c r="C9" s="121"/>
      <c r="D9" s="121"/>
      <c r="E9" s="121"/>
      <c r="F9" s="126"/>
      <c r="G9" s="127"/>
      <c r="H9" s="126"/>
      <c r="I9" s="127"/>
      <c r="J9" s="121"/>
      <c r="K9" s="118"/>
    </row>
    <row r="10" spans="1:11" ht="31.5">
      <c r="A10" s="14"/>
      <c r="B10" s="15"/>
      <c r="C10" s="16"/>
      <c r="D10" s="17"/>
      <c r="E10" s="18"/>
      <c r="F10" s="19" t="s">
        <v>17</v>
      </c>
      <c r="G10" s="20" t="s">
        <v>18</v>
      </c>
      <c r="H10" s="19" t="s">
        <v>17</v>
      </c>
      <c r="I10" s="20" t="s">
        <v>18</v>
      </c>
      <c r="J10" s="6"/>
      <c r="K10" s="119"/>
    </row>
    <row r="11" spans="1:11" ht="13.5" thickBot="1">
      <c r="A11" s="21">
        <v>1</v>
      </c>
      <c r="B11" s="22">
        <v>2</v>
      </c>
      <c r="C11" s="23">
        <v>3</v>
      </c>
      <c r="D11" s="23">
        <v>4</v>
      </c>
      <c r="E11" s="23">
        <v>5</v>
      </c>
      <c r="F11" s="23">
        <v>6</v>
      </c>
      <c r="G11" s="23">
        <v>7</v>
      </c>
      <c r="H11" s="23">
        <v>8</v>
      </c>
      <c r="I11" s="23">
        <v>9</v>
      </c>
      <c r="J11" s="24">
        <v>10</v>
      </c>
      <c r="K11" s="25">
        <v>11</v>
      </c>
    </row>
    <row r="12" spans="1:11" ht="25.5" customHeight="1">
      <c r="A12" s="134"/>
      <c r="B12" s="135"/>
      <c r="C12" s="52" t="s">
        <v>32</v>
      </c>
      <c r="D12" s="27"/>
      <c r="E12" s="28"/>
      <c r="F12" s="28"/>
      <c r="G12" s="28"/>
      <c r="H12" s="28"/>
      <c r="I12" s="28"/>
      <c r="J12" s="28"/>
      <c r="K12" s="29"/>
    </row>
    <row r="13" spans="1:11" ht="25.5" customHeight="1">
      <c r="A13" s="88">
        <v>1</v>
      </c>
      <c r="B13" s="97"/>
      <c r="C13" s="110" t="s">
        <v>57</v>
      </c>
      <c r="D13" s="34" t="s">
        <v>2</v>
      </c>
      <c r="E13" s="39">
        <v>344.64</v>
      </c>
      <c r="F13" s="39"/>
      <c r="G13" s="41"/>
      <c r="H13" s="39">
        <v>350</v>
      </c>
      <c r="I13" s="39">
        <f aca="true" t="shared" si="0" ref="I13:I18">E13*H13</f>
        <v>120624</v>
      </c>
      <c r="J13" s="41">
        <v>1</v>
      </c>
      <c r="K13" s="40">
        <f aca="true" t="shared" si="1" ref="K13:K27">SUM(G13+I13)*J13</f>
        <v>120624</v>
      </c>
    </row>
    <row r="14" spans="1:11" ht="25.5" customHeight="1">
      <c r="A14" s="88">
        <v>2</v>
      </c>
      <c r="B14" s="97"/>
      <c r="C14" s="110" t="s">
        <v>58</v>
      </c>
      <c r="D14" s="34" t="s">
        <v>2</v>
      </c>
      <c r="E14" s="39">
        <v>131.5</v>
      </c>
      <c r="F14" s="39"/>
      <c r="G14" s="41"/>
      <c r="H14" s="39">
        <v>300</v>
      </c>
      <c r="I14" s="39">
        <f t="shared" si="0"/>
        <v>39450</v>
      </c>
      <c r="J14" s="41">
        <v>1</v>
      </c>
      <c r="K14" s="40">
        <f>SUM(G14+I14)*J14</f>
        <v>39450</v>
      </c>
    </row>
    <row r="15" spans="1:11" ht="12.75" customHeight="1">
      <c r="A15" s="112">
        <v>3</v>
      </c>
      <c r="B15" s="98"/>
      <c r="C15" s="105" t="s">
        <v>29</v>
      </c>
      <c r="D15" s="26" t="s">
        <v>2</v>
      </c>
      <c r="E15" s="43">
        <f>28.72+21.6</f>
        <v>50.32</v>
      </c>
      <c r="F15" s="43"/>
      <c r="G15" s="99">
        <f>SUM(E15*F15)</f>
        <v>0</v>
      </c>
      <c r="H15" s="43">
        <v>540</v>
      </c>
      <c r="I15" s="49">
        <f t="shared" si="0"/>
        <v>27172.8</v>
      </c>
      <c r="J15" s="43">
        <v>1</v>
      </c>
      <c r="K15" s="84">
        <f t="shared" si="1"/>
        <v>27172.8</v>
      </c>
    </row>
    <row r="16" spans="1:12" ht="12.75">
      <c r="A16" s="113"/>
      <c r="B16" s="55"/>
      <c r="C16" s="31" t="s">
        <v>21</v>
      </c>
      <c r="D16" s="26" t="s">
        <v>2</v>
      </c>
      <c r="E16" s="43">
        <f>E15*1.1</f>
        <v>55.35</v>
      </c>
      <c r="F16" s="43">
        <v>800</v>
      </c>
      <c r="G16" s="46">
        <f>SUM(E16*F16)</f>
        <v>44280</v>
      </c>
      <c r="H16" s="43"/>
      <c r="I16" s="39">
        <f t="shared" si="0"/>
        <v>0</v>
      </c>
      <c r="J16" s="43">
        <v>1</v>
      </c>
      <c r="K16" s="40">
        <f t="shared" si="1"/>
        <v>44280</v>
      </c>
      <c r="L16" s="64"/>
    </row>
    <row r="17" spans="1:11" ht="25.5" customHeight="1">
      <c r="A17" s="112">
        <v>4</v>
      </c>
      <c r="B17" s="100"/>
      <c r="C17" s="105" t="s">
        <v>31</v>
      </c>
      <c r="D17" s="26" t="s">
        <v>7</v>
      </c>
      <c r="E17" s="43">
        <v>400</v>
      </c>
      <c r="F17" s="43"/>
      <c r="G17" s="99">
        <f>SUM(E17*F17)</f>
        <v>0</v>
      </c>
      <c r="H17" s="43">
        <v>40</v>
      </c>
      <c r="I17" s="39">
        <f t="shared" si="0"/>
        <v>16000</v>
      </c>
      <c r="J17" s="43">
        <v>1</v>
      </c>
      <c r="K17" s="40">
        <f t="shared" si="1"/>
        <v>16000</v>
      </c>
    </row>
    <row r="18" spans="1:12" ht="12.75">
      <c r="A18" s="113"/>
      <c r="B18" s="55"/>
      <c r="C18" s="31" t="s">
        <v>46</v>
      </c>
      <c r="D18" s="26" t="s">
        <v>7</v>
      </c>
      <c r="E18" s="43">
        <f>E17*1.1</f>
        <v>440</v>
      </c>
      <c r="F18" s="43">
        <v>0</v>
      </c>
      <c r="G18" s="46">
        <f>SUM(E18*F18)</f>
        <v>0</v>
      </c>
      <c r="H18" s="43"/>
      <c r="I18" s="39">
        <f t="shared" si="0"/>
        <v>0</v>
      </c>
      <c r="J18" s="43">
        <v>1</v>
      </c>
      <c r="K18" s="40">
        <f t="shared" si="1"/>
        <v>0</v>
      </c>
      <c r="L18" s="64"/>
    </row>
    <row r="19" spans="1:11" s="33" customFormat="1" ht="25.5" customHeight="1">
      <c r="A19" s="130">
        <v>5</v>
      </c>
      <c r="B19" s="57"/>
      <c r="C19" s="106" t="s">
        <v>50</v>
      </c>
      <c r="D19" s="34" t="s">
        <v>30</v>
      </c>
      <c r="E19" s="39">
        <v>318</v>
      </c>
      <c r="F19" s="42"/>
      <c r="G19" s="101"/>
      <c r="H19" s="39">
        <v>400</v>
      </c>
      <c r="I19" s="42">
        <f aca="true" t="shared" si="2" ref="I19:I25">SUM(E19*H19)</f>
        <v>127200</v>
      </c>
      <c r="J19" s="42">
        <v>1</v>
      </c>
      <c r="K19" s="40">
        <f t="shared" si="1"/>
        <v>127200</v>
      </c>
    </row>
    <row r="20" spans="1:11" s="33" customFormat="1" ht="15.75" customHeight="1">
      <c r="A20" s="114"/>
      <c r="B20" s="57"/>
      <c r="C20" s="108" t="s">
        <v>47</v>
      </c>
      <c r="D20" s="34" t="s">
        <v>30</v>
      </c>
      <c r="E20" s="49">
        <f>E19*1.05</f>
        <v>333.9</v>
      </c>
      <c r="F20" s="49">
        <v>0</v>
      </c>
      <c r="G20" s="82">
        <f>E20*F20</f>
        <v>0</v>
      </c>
      <c r="H20" s="49"/>
      <c r="I20" s="42">
        <f t="shared" si="2"/>
        <v>0</v>
      </c>
      <c r="J20" s="45">
        <v>1</v>
      </c>
      <c r="K20" s="40">
        <f t="shared" si="1"/>
        <v>0</v>
      </c>
    </row>
    <row r="21" spans="1:11" s="33" customFormat="1" ht="15.75" customHeight="1">
      <c r="A21" s="114"/>
      <c r="B21" s="57"/>
      <c r="C21" s="108" t="s">
        <v>48</v>
      </c>
      <c r="D21" s="34" t="s">
        <v>5</v>
      </c>
      <c r="E21" s="49">
        <v>53</v>
      </c>
      <c r="F21" s="49">
        <v>0</v>
      </c>
      <c r="G21" s="82">
        <f>E21*F21</f>
        <v>0</v>
      </c>
      <c r="H21" s="49"/>
      <c r="I21" s="42">
        <f t="shared" si="2"/>
        <v>0</v>
      </c>
      <c r="J21" s="45">
        <v>1</v>
      </c>
      <c r="K21" s="40">
        <f>SUM(G21+I21)*J21</f>
        <v>0</v>
      </c>
    </row>
    <row r="22" spans="1:11" s="33" customFormat="1" ht="12.75" customHeight="1">
      <c r="A22" s="131"/>
      <c r="B22" s="57"/>
      <c r="C22" s="109" t="s">
        <v>49</v>
      </c>
      <c r="D22" s="34" t="s">
        <v>2</v>
      </c>
      <c r="E22" s="43">
        <v>20.5</v>
      </c>
      <c r="F22" s="39">
        <v>2500</v>
      </c>
      <c r="G22" s="44">
        <f>E22*F22</f>
        <v>51250</v>
      </c>
      <c r="H22" s="39"/>
      <c r="I22" s="42">
        <f t="shared" si="2"/>
        <v>0</v>
      </c>
      <c r="J22" s="42">
        <v>1</v>
      </c>
      <c r="K22" s="40">
        <f t="shared" si="1"/>
        <v>51250</v>
      </c>
    </row>
    <row r="23" spans="1:11" s="33" customFormat="1" ht="25.5" customHeight="1">
      <c r="A23" s="130">
        <v>6</v>
      </c>
      <c r="B23" s="57"/>
      <c r="C23" s="106" t="s">
        <v>51</v>
      </c>
      <c r="D23" s="34" t="s">
        <v>30</v>
      </c>
      <c r="E23" s="39">
        <v>318</v>
      </c>
      <c r="F23" s="42"/>
      <c r="G23" s="101"/>
      <c r="H23" s="39">
        <v>400</v>
      </c>
      <c r="I23" s="42">
        <f t="shared" si="2"/>
        <v>127200</v>
      </c>
      <c r="J23" s="42">
        <v>1</v>
      </c>
      <c r="K23" s="40">
        <f>SUM(G23+I23)*J23</f>
        <v>127200</v>
      </c>
    </row>
    <row r="24" spans="1:11" s="33" customFormat="1" ht="15.75" customHeight="1">
      <c r="A24" s="114"/>
      <c r="B24" s="57"/>
      <c r="C24" s="108" t="s">
        <v>52</v>
      </c>
      <c r="D24" s="34" t="s">
        <v>5</v>
      </c>
      <c r="E24" s="49">
        <v>40</v>
      </c>
      <c r="F24" s="49">
        <v>0</v>
      </c>
      <c r="G24" s="82">
        <f>E24*F24</f>
        <v>0</v>
      </c>
      <c r="H24" s="49"/>
      <c r="I24" s="42">
        <f t="shared" si="2"/>
        <v>0</v>
      </c>
      <c r="J24" s="45">
        <v>1</v>
      </c>
      <c r="K24" s="40">
        <f>SUM(G24+I24)*J24</f>
        <v>0</v>
      </c>
    </row>
    <row r="25" spans="1:11" s="33" customFormat="1" ht="12.75" customHeight="1">
      <c r="A25" s="131"/>
      <c r="B25" s="57"/>
      <c r="C25" s="109" t="s">
        <v>49</v>
      </c>
      <c r="D25" s="34" t="s">
        <v>2</v>
      </c>
      <c r="E25" s="43">
        <v>2.4</v>
      </c>
      <c r="F25" s="39">
        <v>2500</v>
      </c>
      <c r="G25" s="44">
        <f>E25*F25</f>
        <v>6000</v>
      </c>
      <c r="H25" s="39"/>
      <c r="I25" s="42">
        <f t="shared" si="2"/>
        <v>0</v>
      </c>
      <c r="J25" s="42">
        <v>1</v>
      </c>
      <c r="K25" s="40">
        <f>SUM(G25+I25)*J25</f>
        <v>6000</v>
      </c>
    </row>
    <row r="26" spans="1:11" ht="25.5" customHeight="1">
      <c r="A26" s="112">
        <v>7</v>
      </c>
      <c r="B26" s="98"/>
      <c r="C26" s="105" t="s">
        <v>33</v>
      </c>
      <c r="D26" s="26" t="s">
        <v>2</v>
      </c>
      <c r="E26" s="43">
        <v>426</v>
      </c>
      <c r="F26" s="43"/>
      <c r="G26" s="99">
        <f>SUM(E26*F26)</f>
        <v>0</v>
      </c>
      <c r="H26" s="43">
        <v>540</v>
      </c>
      <c r="I26" s="49">
        <f aca="true" t="shared" si="3" ref="I26:I32">E26*H26</f>
        <v>230040</v>
      </c>
      <c r="J26" s="43">
        <v>1</v>
      </c>
      <c r="K26" s="84">
        <f t="shared" si="1"/>
        <v>230040</v>
      </c>
    </row>
    <row r="27" spans="1:12" ht="12.75">
      <c r="A27" s="113"/>
      <c r="B27" s="55"/>
      <c r="C27" s="31" t="s">
        <v>21</v>
      </c>
      <c r="D27" s="26" t="s">
        <v>2</v>
      </c>
      <c r="E27" s="43">
        <f>E26*1.1</f>
        <v>468.6</v>
      </c>
      <c r="F27" s="43">
        <v>800</v>
      </c>
      <c r="G27" s="46">
        <f>SUM(E27*F27)</f>
        <v>374880</v>
      </c>
      <c r="H27" s="43"/>
      <c r="I27" s="49">
        <f t="shared" si="3"/>
        <v>0</v>
      </c>
      <c r="J27" s="43">
        <v>1</v>
      </c>
      <c r="K27" s="40">
        <f t="shared" si="1"/>
        <v>374880</v>
      </c>
      <c r="L27" s="64"/>
    </row>
    <row r="28" spans="1:11" s="33" customFormat="1" ht="12.75" customHeight="1">
      <c r="A28" s="130">
        <v>8</v>
      </c>
      <c r="B28" s="56"/>
      <c r="C28" s="107" t="s">
        <v>42</v>
      </c>
      <c r="D28" s="102" t="s">
        <v>5</v>
      </c>
      <c r="E28" s="103">
        <v>5</v>
      </c>
      <c r="F28" s="103"/>
      <c r="G28" s="95"/>
      <c r="H28" s="104">
        <v>4200</v>
      </c>
      <c r="I28" s="49">
        <f t="shared" si="3"/>
        <v>21000</v>
      </c>
      <c r="J28" s="47">
        <v>1</v>
      </c>
      <c r="K28" s="85">
        <f aca="true" t="shared" si="4" ref="K28:K47">(G28+I28)*J28</f>
        <v>21000</v>
      </c>
    </row>
    <row r="29" spans="1:11" s="33" customFormat="1" ht="12.75" customHeight="1">
      <c r="A29" s="114"/>
      <c r="B29" s="56"/>
      <c r="C29" s="83" t="s">
        <v>39</v>
      </c>
      <c r="D29" s="34" t="s">
        <v>30</v>
      </c>
      <c r="E29" s="39">
        <v>60</v>
      </c>
      <c r="F29" s="39">
        <v>0</v>
      </c>
      <c r="G29" s="39">
        <f>E29*F29</f>
        <v>0</v>
      </c>
      <c r="H29" s="39"/>
      <c r="I29" s="49">
        <f t="shared" si="3"/>
        <v>0</v>
      </c>
      <c r="J29" s="42">
        <v>1</v>
      </c>
      <c r="K29" s="85">
        <f t="shared" si="4"/>
        <v>0</v>
      </c>
    </row>
    <row r="30" spans="1:11" s="33" customFormat="1" ht="12.75" customHeight="1">
      <c r="A30" s="114"/>
      <c r="B30" s="56"/>
      <c r="C30" s="83" t="s">
        <v>53</v>
      </c>
      <c r="D30" s="34" t="s">
        <v>5</v>
      </c>
      <c r="E30" s="39">
        <v>5</v>
      </c>
      <c r="F30" s="39">
        <v>0</v>
      </c>
      <c r="G30" s="39">
        <f>E30*F30</f>
        <v>0</v>
      </c>
      <c r="H30" s="39"/>
      <c r="I30" s="42">
        <f t="shared" si="3"/>
        <v>0</v>
      </c>
      <c r="J30" s="42">
        <v>1</v>
      </c>
      <c r="K30" s="85">
        <f t="shared" si="4"/>
        <v>0</v>
      </c>
    </row>
    <row r="31" spans="1:11" s="33" customFormat="1" ht="12.75" customHeight="1">
      <c r="A31" s="114"/>
      <c r="B31" s="56"/>
      <c r="C31" s="83" t="s">
        <v>40</v>
      </c>
      <c r="D31" s="34" t="s">
        <v>5</v>
      </c>
      <c r="E31" s="39">
        <v>5</v>
      </c>
      <c r="F31" s="39">
        <v>0</v>
      </c>
      <c r="G31" s="39">
        <f>E31*F31</f>
        <v>0</v>
      </c>
      <c r="H31" s="39"/>
      <c r="I31" s="42">
        <f t="shared" si="3"/>
        <v>0</v>
      </c>
      <c r="J31" s="42">
        <v>1</v>
      </c>
      <c r="K31" s="85">
        <f t="shared" si="4"/>
        <v>0</v>
      </c>
    </row>
    <row r="32" spans="1:11" ht="12.75" customHeight="1">
      <c r="A32" s="114"/>
      <c r="B32" s="56"/>
      <c r="C32" s="81" t="s">
        <v>41</v>
      </c>
      <c r="D32" s="34" t="s">
        <v>5</v>
      </c>
      <c r="E32" s="39">
        <v>5</v>
      </c>
      <c r="F32" s="42">
        <v>0</v>
      </c>
      <c r="G32" s="39">
        <f>E32*F32</f>
        <v>0</v>
      </c>
      <c r="H32" s="39"/>
      <c r="I32" s="41">
        <f t="shared" si="3"/>
        <v>0</v>
      </c>
      <c r="J32" s="41">
        <v>1</v>
      </c>
      <c r="K32" s="85">
        <f t="shared" si="4"/>
        <v>0</v>
      </c>
    </row>
    <row r="33" spans="1:11" s="33" customFormat="1" ht="25.5" customHeight="1">
      <c r="A33" s="130">
        <v>9</v>
      </c>
      <c r="B33" s="56"/>
      <c r="C33" s="107" t="s">
        <v>44</v>
      </c>
      <c r="D33" s="102" t="s">
        <v>43</v>
      </c>
      <c r="E33" s="103">
        <f>E34+E36+E35</f>
        <v>41</v>
      </c>
      <c r="F33" s="103"/>
      <c r="G33" s="95"/>
      <c r="H33" s="104">
        <v>2000</v>
      </c>
      <c r="I33" s="39">
        <f>H33*E33</f>
        <v>82000</v>
      </c>
      <c r="J33" s="47">
        <v>1</v>
      </c>
      <c r="K33" s="85">
        <f t="shared" si="4"/>
        <v>82000</v>
      </c>
    </row>
    <row r="34" spans="1:11" s="33" customFormat="1" ht="12.75" customHeight="1">
      <c r="A34" s="114"/>
      <c r="B34" s="56"/>
      <c r="C34" s="83" t="s">
        <v>54</v>
      </c>
      <c r="D34" s="34" t="s">
        <v>5</v>
      </c>
      <c r="E34" s="39">
        <v>31</v>
      </c>
      <c r="F34" s="39">
        <v>0</v>
      </c>
      <c r="G34" s="39">
        <f>E34*F34</f>
        <v>0</v>
      </c>
      <c r="H34" s="39"/>
      <c r="I34" s="42">
        <f>E34*H34</f>
        <v>0</v>
      </c>
      <c r="J34" s="42">
        <v>1</v>
      </c>
      <c r="K34" s="85">
        <f t="shared" si="4"/>
        <v>0</v>
      </c>
    </row>
    <row r="35" spans="1:11" s="33" customFormat="1" ht="12.75" customHeight="1">
      <c r="A35" s="114"/>
      <c r="B35" s="56"/>
      <c r="C35" s="83" t="s">
        <v>55</v>
      </c>
      <c r="D35" s="34" t="s">
        <v>5</v>
      </c>
      <c r="E35" s="39">
        <v>5</v>
      </c>
      <c r="F35" s="39">
        <v>0</v>
      </c>
      <c r="G35" s="39">
        <f>E35*F35</f>
        <v>0</v>
      </c>
      <c r="H35" s="39"/>
      <c r="I35" s="42">
        <f>E35*H35</f>
        <v>0</v>
      </c>
      <c r="J35" s="42">
        <v>1</v>
      </c>
      <c r="K35" s="85">
        <f>(G35+I35)*J35</f>
        <v>0</v>
      </c>
    </row>
    <row r="36" spans="1:11" s="33" customFormat="1" ht="12.75" customHeight="1">
      <c r="A36" s="114"/>
      <c r="B36" s="56"/>
      <c r="C36" s="83" t="s">
        <v>56</v>
      </c>
      <c r="D36" s="34" t="s">
        <v>5</v>
      </c>
      <c r="E36" s="39">
        <v>5</v>
      </c>
      <c r="F36" s="39">
        <v>0</v>
      </c>
      <c r="G36" s="39">
        <f>E36*F36</f>
        <v>0</v>
      </c>
      <c r="H36" s="39"/>
      <c r="I36" s="42">
        <f>E36*H36</f>
        <v>0</v>
      </c>
      <c r="J36" s="42">
        <v>1</v>
      </c>
      <c r="K36" s="85">
        <f t="shared" si="4"/>
        <v>0</v>
      </c>
    </row>
    <row r="37" spans="1:11" s="33" customFormat="1" ht="12.75" customHeight="1">
      <c r="A37" s="114"/>
      <c r="B37" s="56"/>
      <c r="C37" s="83" t="s">
        <v>34</v>
      </c>
      <c r="D37" s="34" t="s">
        <v>5</v>
      </c>
      <c r="E37" s="39">
        <v>5</v>
      </c>
      <c r="F37" s="39">
        <v>0</v>
      </c>
      <c r="G37" s="39">
        <f>E37*F37</f>
        <v>0</v>
      </c>
      <c r="H37" s="39"/>
      <c r="I37" s="42">
        <f>E37*H37</f>
        <v>0</v>
      </c>
      <c r="J37" s="42">
        <v>1</v>
      </c>
      <c r="K37" s="85">
        <f t="shared" si="4"/>
        <v>0</v>
      </c>
    </row>
    <row r="38" spans="1:11" ht="12.75" customHeight="1">
      <c r="A38" s="114"/>
      <c r="B38" s="56"/>
      <c r="C38" s="81" t="s">
        <v>20</v>
      </c>
      <c r="D38" s="34" t="s">
        <v>6</v>
      </c>
      <c r="E38" s="39">
        <v>2</v>
      </c>
      <c r="F38" s="42">
        <v>12000</v>
      </c>
      <c r="G38" s="39">
        <f>E38*F38</f>
        <v>24000</v>
      </c>
      <c r="H38" s="39"/>
      <c r="I38" s="41">
        <f>E38*H38</f>
        <v>0</v>
      </c>
      <c r="J38" s="41">
        <v>1</v>
      </c>
      <c r="K38" s="85">
        <f t="shared" si="4"/>
        <v>24000</v>
      </c>
    </row>
    <row r="39" spans="1:11" ht="12.75" customHeight="1">
      <c r="A39" s="114"/>
      <c r="B39" s="56"/>
      <c r="C39" s="83" t="s">
        <v>35</v>
      </c>
      <c r="D39" s="34" t="s">
        <v>2</v>
      </c>
      <c r="E39" s="39">
        <v>1</v>
      </c>
      <c r="F39" s="39"/>
      <c r="G39" s="39"/>
      <c r="H39" s="39"/>
      <c r="I39" s="39"/>
      <c r="J39" s="41"/>
      <c r="K39" s="85">
        <f t="shared" si="4"/>
        <v>0</v>
      </c>
    </row>
    <row r="40" spans="1:11" ht="12.75" customHeight="1">
      <c r="A40" s="114"/>
      <c r="B40" s="56"/>
      <c r="C40" s="83" t="s">
        <v>36</v>
      </c>
      <c r="D40" s="34" t="s">
        <v>2</v>
      </c>
      <c r="E40" s="39">
        <f>SUM(E39*1.21)</f>
        <v>1.21</v>
      </c>
      <c r="F40" s="45">
        <v>800</v>
      </c>
      <c r="G40" s="39">
        <f>E40*F40</f>
        <v>968</v>
      </c>
      <c r="H40" s="39"/>
      <c r="I40" s="86">
        <f aca="true" t="shared" si="5" ref="I40:I47">E40*H40</f>
        <v>0</v>
      </c>
      <c r="J40" s="43">
        <v>1</v>
      </c>
      <c r="K40" s="85">
        <f t="shared" si="4"/>
        <v>968</v>
      </c>
    </row>
    <row r="41" spans="1:11" ht="12.75" customHeight="1">
      <c r="A41" s="131"/>
      <c r="B41" s="56"/>
      <c r="C41" s="87" t="s">
        <v>37</v>
      </c>
      <c r="D41" s="34" t="s">
        <v>3</v>
      </c>
      <c r="E41" s="39">
        <f>SUM(E39*0.42)</f>
        <v>0.42</v>
      </c>
      <c r="F41" s="42">
        <v>6300</v>
      </c>
      <c r="G41" s="39">
        <f>E41*F41</f>
        <v>2646</v>
      </c>
      <c r="H41" s="39"/>
      <c r="I41" s="41">
        <f t="shared" si="5"/>
        <v>0</v>
      </c>
      <c r="J41" s="41">
        <v>1</v>
      </c>
      <c r="K41" s="85">
        <f t="shared" si="4"/>
        <v>2646</v>
      </c>
    </row>
    <row r="42" spans="1:11" ht="12.75" customHeight="1">
      <c r="A42" s="112">
        <v>10</v>
      </c>
      <c r="B42" s="98"/>
      <c r="C42" s="105" t="s">
        <v>59</v>
      </c>
      <c r="D42" s="26" t="s">
        <v>5</v>
      </c>
      <c r="E42" s="43">
        <v>2</v>
      </c>
      <c r="F42" s="43"/>
      <c r="G42" s="99">
        <f>SUM(E42*F42)</f>
        <v>0</v>
      </c>
      <c r="H42" s="43">
        <v>500</v>
      </c>
      <c r="I42" s="49">
        <f t="shared" si="5"/>
        <v>1000</v>
      </c>
      <c r="J42" s="43">
        <v>1</v>
      </c>
      <c r="K42" s="84">
        <f>SUM(G42+I42)*J42</f>
        <v>1000</v>
      </c>
    </row>
    <row r="43" spans="1:12" ht="12.75">
      <c r="A43" s="113"/>
      <c r="B43" s="55"/>
      <c r="C43" s="31" t="s">
        <v>60</v>
      </c>
      <c r="D43" s="26" t="s">
        <v>5</v>
      </c>
      <c r="E43" s="43">
        <v>2</v>
      </c>
      <c r="F43" s="43">
        <v>1800</v>
      </c>
      <c r="G43" s="46">
        <f>SUM(E43*F43)</f>
        <v>3600</v>
      </c>
      <c r="H43" s="43"/>
      <c r="I43" s="39">
        <f t="shared" si="5"/>
        <v>0</v>
      </c>
      <c r="J43" s="43">
        <v>1</v>
      </c>
      <c r="K43" s="40">
        <f>SUM(G43+I43)*J43</f>
        <v>3600</v>
      </c>
      <c r="L43" s="64"/>
    </row>
    <row r="44" spans="1:11" s="33" customFormat="1" ht="25.5">
      <c r="A44" s="114">
        <v>11</v>
      </c>
      <c r="B44" s="56"/>
      <c r="C44" s="106" t="s">
        <v>38</v>
      </c>
      <c r="D44" s="34" t="s">
        <v>7</v>
      </c>
      <c r="E44" s="39">
        <v>56.52</v>
      </c>
      <c r="F44" s="39"/>
      <c r="G44" s="39"/>
      <c r="H44" s="39">
        <v>80</v>
      </c>
      <c r="I44" s="42">
        <f t="shared" si="5"/>
        <v>4521.6</v>
      </c>
      <c r="J44" s="42">
        <v>1</v>
      </c>
      <c r="K44" s="85">
        <f>(G44+I44)*J44</f>
        <v>4521.6</v>
      </c>
    </row>
    <row r="45" spans="1:11" s="33" customFormat="1" ht="12.75">
      <c r="A45" s="114"/>
      <c r="B45" s="93"/>
      <c r="C45" s="89" t="s">
        <v>22</v>
      </c>
      <c r="D45" s="90" t="s">
        <v>4</v>
      </c>
      <c r="E45" s="92">
        <f>SUM(E44*2.4)</f>
        <v>135.65</v>
      </c>
      <c r="F45" s="94">
        <v>35</v>
      </c>
      <c r="G45" s="91">
        <f>E45*F45</f>
        <v>4747.75</v>
      </c>
      <c r="H45" s="92"/>
      <c r="I45" s="95">
        <f t="shared" si="5"/>
        <v>0</v>
      </c>
      <c r="J45" s="48">
        <v>1</v>
      </c>
      <c r="K45" s="96">
        <f>(G45+I45)*J45</f>
        <v>4747.75</v>
      </c>
    </row>
    <row r="46" spans="1:11" s="33" customFormat="1" ht="12.75">
      <c r="A46" s="136">
        <v>12</v>
      </c>
      <c r="B46" s="56"/>
      <c r="C46" s="106" t="s">
        <v>61</v>
      </c>
      <c r="D46" s="34" t="s">
        <v>7</v>
      </c>
      <c r="E46" s="39">
        <v>56.52</v>
      </c>
      <c r="F46" s="39"/>
      <c r="G46" s="39"/>
      <c r="H46" s="39">
        <v>80</v>
      </c>
      <c r="I46" s="42">
        <f t="shared" si="5"/>
        <v>4521.6</v>
      </c>
      <c r="J46" s="42">
        <v>1</v>
      </c>
      <c r="K46" s="85">
        <f t="shared" si="4"/>
        <v>4521.6</v>
      </c>
    </row>
    <row r="47" spans="1:11" s="33" customFormat="1" ht="13.5" thickBot="1">
      <c r="A47" s="136"/>
      <c r="B47" s="93"/>
      <c r="C47" s="89" t="s">
        <v>62</v>
      </c>
      <c r="D47" s="90" t="s">
        <v>7</v>
      </c>
      <c r="E47" s="92">
        <f>E46*1.2</f>
        <v>67.82</v>
      </c>
      <c r="F47" s="94">
        <v>150</v>
      </c>
      <c r="G47" s="91">
        <f>E47*F47</f>
        <v>10173</v>
      </c>
      <c r="H47" s="92"/>
      <c r="I47" s="95">
        <f t="shared" si="5"/>
        <v>0</v>
      </c>
      <c r="J47" s="48">
        <v>1</v>
      </c>
      <c r="K47" s="96">
        <f t="shared" si="4"/>
        <v>10173</v>
      </c>
    </row>
    <row r="48" spans="1:11" ht="13.5" thickBot="1">
      <c r="A48" s="111"/>
      <c r="B48" s="58"/>
      <c r="C48" s="59" t="s">
        <v>24</v>
      </c>
      <c r="D48" s="60"/>
      <c r="E48" s="61"/>
      <c r="F48" s="61"/>
      <c r="G48" s="62">
        <f>SUM(G13:G47)</f>
        <v>522544.75</v>
      </c>
      <c r="H48" s="62" t="s">
        <v>12</v>
      </c>
      <c r="I48" s="62">
        <f>SUM(I13:I47)</f>
        <v>800730</v>
      </c>
      <c r="J48" s="62"/>
      <c r="K48" s="63">
        <f>SUM(K13:K47)</f>
        <v>1323274.75</v>
      </c>
    </row>
    <row r="49" spans="1:11" ht="12.75" customHeight="1">
      <c r="A49" s="69"/>
      <c r="B49" s="70"/>
      <c r="C49" s="53" t="s">
        <v>19</v>
      </c>
      <c r="D49" s="71"/>
      <c r="E49" s="50"/>
      <c r="F49" s="50" t="s">
        <v>12</v>
      </c>
      <c r="G49" s="51">
        <f>G48</f>
        <v>522544.75</v>
      </c>
      <c r="H49" s="51"/>
      <c r="I49" s="51">
        <f>I48</f>
        <v>800730</v>
      </c>
      <c r="J49" s="51"/>
      <c r="K49" s="54">
        <f>K48</f>
        <v>1323274.75</v>
      </c>
    </row>
    <row r="50" spans="1:11" ht="12.75" customHeight="1">
      <c r="A50" s="65"/>
      <c r="B50" s="66"/>
      <c r="C50" s="30" t="s">
        <v>28</v>
      </c>
      <c r="D50" s="72" t="s">
        <v>25</v>
      </c>
      <c r="E50" s="41">
        <v>20</v>
      </c>
      <c r="F50" s="41"/>
      <c r="G50" s="67"/>
      <c r="H50" s="67"/>
      <c r="I50" s="67"/>
      <c r="J50" s="67"/>
      <c r="K50" s="79">
        <f>I49*E50/100</f>
        <v>160146</v>
      </c>
    </row>
    <row r="51" spans="1:11" ht="12.75" customHeight="1" thickBot="1">
      <c r="A51" s="73"/>
      <c r="B51" s="74"/>
      <c r="C51" s="75" t="s">
        <v>27</v>
      </c>
      <c r="D51" s="80" t="s">
        <v>26</v>
      </c>
      <c r="E51" s="76"/>
      <c r="F51" s="76" t="s">
        <v>12</v>
      </c>
      <c r="G51" s="77"/>
      <c r="H51" s="77"/>
      <c r="I51" s="77"/>
      <c r="J51" s="77"/>
      <c r="K51" s="78">
        <f>SUM(K49:K50)</f>
        <v>1483420.75</v>
      </c>
    </row>
    <row r="52" spans="1:11" ht="12.75">
      <c r="A52" s="35"/>
      <c r="B52" s="35"/>
      <c r="C52" s="3"/>
      <c r="D52" s="3"/>
      <c r="E52" s="36"/>
      <c r="F52" s="36"/>
      <c r="G52" s="36"/>
      <c r="H52" s="37"/>
      <c r="I52" s="36"/>
      <c r="K52" s="38"/>
    </row>
    <row r="53" spans="1:11" ht="12.75">
      <c r="A53" s="2"/>
      <c r="B53" s="2"/>
      <c r="G53" s="36"/>
      <c r="H53" s="132"/>
      <c r="I53" s="132"/>
      <c r="K53" s="1"/>
    </row>
    <row r="94" ht="13.5" customHeight="1"/>
  </sheetData>
  <sheetProtection/>
  <protectedRanges>
    <protectedRange password="CF7A" sqref="A28:H28 G29:H29 J28:J29 A29:E32 L28:IV32 G30:J32" name="Диапазон1_13_1"/>
    <protectedRange password="CF7A" sqref="F29:F31" name="Диапазон1_14_1"/>
    <protectedRange password="CF7A" sqref="A33:J33 C38:C40 A38:B41 D38:E41 L33:IV41 G34:J41 A34:E37" name="Диапазон1_13_1_1"/>
    <protectedRange password="CF7A" sqref="F34:F37" name="Диапазон1_14_1_1"/>
  </protectedRanges>
  <autoFilter ref="A11:K49"/>
  <mergeCells count="28">
    <mergeCell ref="H53:I53"/>
    <mergeCell ref="A5:K5"/>
    <mergeCell ref="A12:B12"/>
    <mergeCell ref="D8:D9"/>
    <mergeCell ref="F8:G9"/>
    <mergeCell ref="A33:A41"/>
    <mergeCell ref="A46:A47"/>
    <mergeCell ref="H7:J7"/>
    <mergeCell ref="H2:K2"/>
    <mergeCell ref="A3:C3"/>
    <mergeCell ref="H3:K3"/>
    <mergeCell ref="A2:C2"/>
    <mergeCell ref="H8:I9"/>
    <mergeCell ref="E8:E9"/>
    <mergeCell ref="A8:A9"/>
    <mergeCell ref="A17:A18"/>
    <mergeCell ref="A26:A27"/>
    <mergeCell ref="A28:A32"/>
    <mergeCell ref="A15:A16"/>
    <mergeCell ref="A19:A22"/>
    <mergeCell ref="A23:A25"/>
    <mergeCell ref="A42:A43"/>
    <mergeCell ref="A44:A45"/>
    <mergeCell ref="A1:K1"/>
    <mergeCell ref="K8:K10"/>
    <mergeCell ref="B8:B9"/>
    <mergeCell ref="C8:C9"/>
    <mergeCell ref="J8:J9"/>
  </mergeCells>
  <printOptions/>
  <pageMargins left="0.81" right="0.1968503937007874" top="0.3937007874015748" bottom="0.2" header="0.393700787401574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Гаршина Екатерина</cp:lastModifiedBy>
  <cp:lastPrinted>2012-03-25T07:53:52Z</cp:lastPrinted>
  <dcterms:created xsi:type="dcterms:W3CDTF">1996-10-08T23:32:33Z</dcterms:created>
  <dcterms:modified xsi:type="dcterms:W3CDTF">2015-03-26T06:17:01Z</dcterms:modified>
  <cp:category/>
  <cp:version/>
  <cp:contentType/>
  <cp:contentStatus/>
</cp:coreProperties>
</file>